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0" documentId="8_{EFD548C6-A3CC-4C5E-923A-D50468E32A60}" xr6:coauthVersionLast="47" xr6:coauthVersionMax="47" xr10:uidLastSave="{00000000-0000-0000-0000-000000000000}"/>
  <bookViews>
    <workbookView xWindow="21345" yWindow="2445" windowWidth="18960" windowHeight="15375"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H21" i="37"/>
  <c r="D30" i="37" s="1"/>
  <c r="D27" i="34"/>
  <c r="D36" i="34" s="1"/>
  <c r="D27" i="33"/>
  <c r="D36" i="33" s="1"/>
  <c r="D27" i="35"/>
  <c r="D36" i="35" s="1"/>
  <c r="D27" i="36"/>
  <c r="D27" i="37"/>
  <c r="D36" i="37" s="1"/>
  <c r="D27" i="38"/>
  <c r="D36" i="38" s="1"/>
  <c r="D30" i="38"/>
  <c r="H22" i="36"/>
  <c r="H25" i="36" s="1"/>
  <c r="D30" i="36"/>
  <c r="D30" i="33"/>
  <c r="D27" i="32"/>
  <c r="H22" i="38" l="1"/>
  <c r="H25" i="38" s="1"/>
  <c r="I25" i="17" s="1"/>
  <c r="H22" i="34"/>
  <c r="H25" i="34" s="1"/>
  <c r="I17" i="17" s="1"/>
  <c r="H22" i="37"/>
  <c r="H25" i="37" s="1"/>
  <c r="G18" i="37" s="1"/>
  <c r="D26" i="35"/>
  <c r="H22" i="35"/>
  <c r="H25" i="35" s="1"/>
  <c r="G18" i="35" s="1"/>
  <c r="D26" i="33"/>
  <c r="H22" i="33"/>
  <c r="H25" i="33" s="1"/>
  <c r="H12" i="33" s="1"/>
  <c r="G14" i="33" s="1"/>
  <c r="D26" i="34"/>
  <c r="D26" i="37"/>
  <c r="D36" i="36"/>
  <c r="D26" i="36"/>
  <c r="D26" i="38"/>
  <c r="H11" i="38"/>
  <c r="G17" i="38"/>
  <c r="G16" i="38"/>
  <c r="G15" i="38"/>
  <c r="G19" i="38"/>
  <c r="G16" i="36"/>
  <c r="G18" i="36"/>
  <c r="G15" i="36"/>
  <c r="H11" i="36"/>
  <c r="G19" i="36"/>
  <c r="H12" i="36"/>
  <c r="G14" i="36" s="1"/>
  <c r="G17" i="36"/>
  <c r="I21" i="17"/>
  <c r="H11" i="35"/>
  <c r="G15" i="35"/>
  <c r="G19" i="35"/>
  <c r="H12" i="35"/>
  <c r="G14" i="35" s="1"/>
  <c r="H11" i="33"/>
  <c r="G15" i="33"/>
  <c r="D36" i="32"/>
  <c r="D26" i="32"/>
  <c r="H22" i="32"/>
  <c r="H25" i="32" s="1"/>
  <c r="I19" i="17"/>
  <c r="H12" i="34" l="1"/>
  <c r="G14" i="34" s="1"/>
  <c r="G15" i="34"/>
  <c r="H27" i="34" s="1"/>
  <c r="H28" i="34" s="1"/>
  <c r="H30" i="34" s="1"/>
  <c r="H12" i="38"/>
  <c r="G14" i="38" s="1"/>
  <c r="G16" i="34"/>
  <c r="I23" i="17"/>
  <c r="G17" i="34"/>
  <c r="G17" i="37"/>
  <c r="G18" i="38"/>
  <c r="G19" i="37"/>
  <c r="G19" i="33"/>
  <c r="H11" i="34"/>
  <c r="G17" i="33"/>
  <c r="G18" i="34"/>
  <c r="G15" i="37"/>
  <c r="G19" i="34"/>
  <c r="G17" i="35"/>
  <c r="H12" i="37"/>
  <c r="G14" i="37" s="1"/>
  <c r="H27" i="37" s="1"/>
  <c r="H28" i="37" s="1"/>
  <c r="H30" i="37" s="1"/>
  <c r="G16" i="35"/>
  <c r="G16" i="37"/>
  <c r="H11" i="37"/>
  <c r="I15" i="17"/>
  <c r="G16" i="33"/>
  <c r="G18" i="33"/>
  <c r="H27" i="36"/>
  <c r="H28" i="36" s="1"/>
  <c r="H30" i="36" s="1"/>
  <c r="G17" i="32"/>
  <c r="G16" i="32"/>
  <c r="G15" i="32"/>
  <c r="H11" i="32"/>
  <c r="G19" i="32"/>
  <c r="H12" i="32"/>
  <c r="G14" i="32" s="1"/>
  <c r="G18" i="32"/>
  <c r="I13" i="17"/>
  <c r="H27" i="33" l="1"/>
  <c r="H28" i="33" s="1"/>
  <c r="H30" i="33" s="1"/>
  <c r="H27" i="38"/>
  <c r="H28" i="38" s="1"/>
  <c r="H30" i="38" s="1"/>
  <c r="O25" i="17" s="1"/>
  <c r="H27" i="35"/>
  <c r="H28" i="35" s="1"/>
  <c r="H30" i="35" s="1"/>
  <c r="H27" i="32"/>
  <c r="H28" i="32" s="1"/>
  <c r="H30" i="32" s="1"/>
  <c r="O13" i="17" s="1"/>
  <c r="L21" i="17"/>
  <c r="L17" i="17"/>
  <c r="O21" i="17"/>
  <c r="M21" i="17"/>
  <c r="L23" i="17"/>
  <c r="D32" i="16"/>
  <c r="H20" i="16"/>
  <c r="D14" i="16"/>
  <c r="E13" i="16"/>
  <c r="D11" i="16"/>
  <c r="G3" i="16"/>
  <c r="D24" i="16" s="1"/>
  <c r="L25" i="17" l="1"/>
  <c r="M25" i="17"/>
  <c r="M13" i="17"/>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<sst xmlns="http://schemas.openxmlformats.org/spreadsheetml/2006/main" count="653" uniqueCount="169">
  <si>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</si>
  <si>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</si>
  <si>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</si>
  <si>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</si>
  <si>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</si>
  <si>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</si>
  <si>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</si>
  <si>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</si>
  <si>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</si>
  <si>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</si>
  <si>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</si>
  <si>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</si>
  <si>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</si>
  <si>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</si>
  <si>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</si>
  <si>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</si>
  <si>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</si>
  <si>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</si>
  <si>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</si>
  <si>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</si>
  <si>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</si>
  <si>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</si>
  <si>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</si>
  <si>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</si>
  <si>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</si>
  <si>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</si>
  <si>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</si>
  <si>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</si>
  <si>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</si>
  <si>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</si>
  <si>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</si>
  <si>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</si>
  <si>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</si>
  <si>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</si>
  <si>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</si>
  <si>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</si>
  <si>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</si>
  <si>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</si>
  <si>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</si>
  <si>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</si>
  <si>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</si>
  <si>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</si>
  <si>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</si>
  <si>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</si>
  <si>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</si>
  <si>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</si>
  <si>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</si>
  <si>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</si>
  <si>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</si>
  <si>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</si>
  <si>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</si>
  <si>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</si>
  <si>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</si>
  <si>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</si>
  <si>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</si>
  <si>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</si>
  <si>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</si>
  <si>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</si>
  <si>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</si>
  <si>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</si>
  <si>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</si>
  <si>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</si>
  <si>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</si>
  <si>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</si>
  <si>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</si>
  <si>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</si>
  <si>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</si>
  <si>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</si>
  <si>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</si>
  <si>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</si>
  <si>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</si>
  <si>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</si>
  <si>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</si>
  <si>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</si>
  <si>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</si>
  <si>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</si>
  <si>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</si>
  <si>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</si>
  <si>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</si>
  <si>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</si>
  <si>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</si>
  <si>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</si>
  <si>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</si>
  <si>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</si>
  <si>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</si>
  <si>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</si>
  <si>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</si>
  <si>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</si>
  <si>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</si>
  <si>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</si>
  <si>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</si>
  <si>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</si>
  <si>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</si>
  <si>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</si>
  <si>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</si>
  <si>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</si>
  <si>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</si>
  <si>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</si>
  <si>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</si>
  <si>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</si>
  <si>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</si>
  <si>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</si>
  <si>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</si>
  <si>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</si>
  <si>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</si>
  <si>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</si>
  <si>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</si>
  <si>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</si>
  <si>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</si>
  <si>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</si>
  <si>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</si>
  <si>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</si>
  <si>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</si>
  <si>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</si>
  <si>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</si>
  <si>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</si>
  <si>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</si>
  <si>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</si>
  <si>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</si>
  <si>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</si>
  <si>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</si>
  <si>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</si>
  <si>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</si>
  <si>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</si>
  <si>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</si>
  <si>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</si>
  <si>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</si>
  <si>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</si>
  <si>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</si>
  <si>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</si>
  <si>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</si>
  <si>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</si>
  <si>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</si>
  <si>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</si>
  <si>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</si>
  <si>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</si>
  <si>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</si>
  <si>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</si>
  <si>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</si>
  <si>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</si>
  <si>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</si>
  <si>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</si>
  <si>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</si>
  <si>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</si>
  <si>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</si>
  <si>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</si>
  <si>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</si>
  <si>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</si>
  <si>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</si>
  <si>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</si>
  <si>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</si>
  <si>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</si>
  <si>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</si>
  <si>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</si>
  <si>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</si>
  <si>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</si>
  <si>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</si>
  <si>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</si>
  <si>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</si>
  <si>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</si>
  <si>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</si>
  <si>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</si>
  <si>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</si>
  <si>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</si>
  <si>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</si>
  <si>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</si>
  <si>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</si>
  <si>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avgust 2025</t>
  </si>
  <si>
    <t>za 08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</si>
</sst>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6" spans="1:3" ht="20.25" x14ac:dyDescent="0.3">
      <c r="A6" s="242"/>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154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69</v>
      </c>
      <c r="B17" s="6"/>
    </row>
    <row r="18" spans="1:2" x14ac:dyDescent="0.2">
      <c r="A18" s="31" t="s">
        <v>71</v>
      </c>
      <c r="B18" s="6"/>
    </row>
    <row r="19" spans="1:2" x14ac:dyDescent="0.2">
      <c r="A19" s="31" t="s">
        <v>72</v>
      </c>
      <c r="B19" s="6"/>
    </row>
    <row r="20" spans="1:2" x14ac:dyDescent="0.2">
      <c r="A20" s="31" t="s">
        <v>70</v>
      </c>
      <c r="B20" s="6"/>
    </row>
    <row r="21" spans="1:2" ht="13.5" customHeight="1" x14ac:dyDescent="0.2">
      <c r="A21" s="31" t="s">
        <v>80</v>
      </c>
      <c r="B21" s="6"/>
    </row>
    <row r="22" spans="1:2" ht="13.5" customHeight="1" x14ac:dyDescent="0.2">
      <c r="A22" s="31" t="s">
        <v>81</v>
      </c>
      <c r="B22" s="6"/>
    </row>
    <row r="23" spans="1:2" ht="13.5" customHeight="1" x14ac:dyDescent="0.2">
      <c r="A23" s="31"/>
      <c r="B23" s="6"/>
    </row>
    <row r="24" spans="1:2" x14ac:dyDescent="0.2">
      <c r="A24" s="6" t="s">
        <v>63</v>
      </c>
      <c r="B24" s="6"/>
    </row>
    <row r="25" spans="1:2" x14ac:dyDescent="0.2">
      <c r="A25" s="6" t="s">
        <v>114</v>
      </c>
      <c r="B25" s="6"/>
    </row>
    <row r="26" spans="1:2" x14ac:dyDescent="0.2">
      <c r="A26" s="6"/>
      <c r="B26" s="6"/>
    </row>
    <row r="27" spans="1:2" x14ac:dyDescent="0.2">
      <c r="A27" s="6" t="s">
        <v>58</v>
      </c>
      <c r="B27" s="6"/>
    </row>
    <row r="28" spans="1:2" x14ac:dyDescent="0.2">
      <c r="A28" s="6" t="s">
        <v>59</v>
      </c>
      <c r="B28" s="6"/>
    </row>
    <row r="29" spans="1:2" x14ac:dyDescent="0.2">
      <c r="A29" s="238" t="s">
        <v>164</v>
      </c>
      <c r="B29" s="6"/>
    </row>
    <row r="30" spans="1:2" x14ac:dyDescent="0.2">
      <c r="A30" s="6" t="s">
        <v>36</v>
      </c>
      <c r="B30" s="6"/>
    </row>
    <row r="31" spans="1:2" x14ac:dyDescent="0.2">
      <c r="A31" s="6" t="s">
        <v>25</v>
      </c>
      <c r="B31" s="6"/>
    </row>
    <row r="32" spans="1:2" x14ac:dyDescent="0.2">
      <c r="A32" s="6" t="s">
        <v>38</v>
      </c>
      <c r="B32" s="6"/>
    </row>
    <row r="33" spans="1:5" x14ac:dyDescent="0.2">
      <c r="A33" s="6"/>
      <c r="B33" s="6"/>
    </row>
    <row r="34" spans="1:5" x14ac:dyDescent="0.2">
      <c r="A34" s="192" t="s">
        <v>167</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9gP4G9i3eU7GKFOH7q6zzPV+4gwe66VVtTVm/x9eQyzFFjLgQb8VdE52ODtz584L7XxiPyjfpv65hEfqdQXaYg==" saltValue="A4GQ5e7rtzOVK3ybO+A0x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UqDVHaRSj0YbVB/1U3YmL45puPYusei6cGKTaqu3+u6LVybY/7jUBTxampED10PICHkgOLburMl249C5x//t8g==" saltValue="+EgPW+HTj70Dhg3Z6NGjy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8Bx9h2+fDoDRVgKyc5vRbYp10CNVsaJG2a2Yqu+Vu6MyxB0SFdBZjjtbGAy92FlXwz9+mqe1Vvar+BKwrSE4rQ==" saltValue="5hPim709v2U8AWmu/QRmtQ=="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40625" defaultRowHeight="12.75" x14ac:dyDescent="0.2"/>
  <cols>
    <col min="1" max="1" width="4.140625" style="130" customWidth="1"/>
    <col min="2" max="2" width="11.28515625" style="130" customWidth="1"/>
    <col min="3" max="3" width="14.42578125" style="130" customWidth="1"/>
    <col min="4" max="4" width="11" style="130" customWidth="1"/>
    <col min="5" max="5" width="8" style="62" customWidth="1"/>
    <col min="6" max="6" width="8.42578125" style="62" customWidth="1"/>
    <col min="7" max="7" width="4.5703125" style="130" customWidth="1"/>
    <col min="8" max="8" width="5.85546875" style="130" customWidth="1"/>
    <col min="9" max="9" width="11.28515625" style="62" customWidth="1"/>
    <col min="10" max="10" width="7.42578125" style="62" customWidth="1"/>
    <col min="11" max="11" width="6.85546875" style="62" customWidth="1"/>
    <col min="12" max="12" width="10" style="130" customWidth="1"/>
    <col min="13" max="13" width="12.42578125" style="130" customWidth="1"/>
    <col min="14" max="14" width="12.140625" style="130" customWidth="1"/>
    <col min="15" max="15" width="14.7109375" style="62" customWidth="1"/>
    <col min="16" max="16" width="16.42578125" style="62" customWidth="1"/>
    <col min="17" max="16384" width="9.140625" style="62"/>
  </cols>
  <sheetData>
    <row r="1" spans="1:15" s="80" customFormat="1" ht="15.75" customHeight="1" x14ac:dyDescent="0.2">
      <c r="A1" s="345" t="s">
        <v>113</v>
      </c>
      <c r="B1" s="346"/>
      <c r="C1" s="346"/>
      <c r="D1" s="346"/>
      <c r="E1" s="102"/>
      <c r="F1" s="79" t="s">
        <v>37</v>
      </c>
      <c r="G1" s="81"/>
      <c r="H1" s="81"/>
      <c r="I1" s="81"/>
      <c r="J1" s="81"/>
      <c r="K1" s="81"/>
      <c r="L1" s="81"/>
      <c r="M1" s="81"/>
    </row>
    <row r="2" spans="1:15" s="80" customFormat="1" x14ac:dyDescent="0.2">
      <c r="A2" s="347"/>
      <c r="B2" s="347"/>
      <c r="C2" s="346"/>
      <c r="D2" s="346"/>
      <c r="E2" s="102"/>
      <c r="F2" s="79" t="s">
        <v>98</v>
      </c>
      <c r="G2" s="81"/>
      <c r="H2" s="81"/>
      <c r="I2" s="81"/>
      <c r="J2" s="81"/>
      <c r="K2" s="81"/>
      <c r="L2" s="81"/>
      <c r="M2" s="81"/>
    </row>
    <row r="3" spans="1:15" s="80" customFormat="1" x14ac:dyDescent="0.2">
      <c r="A3" s="347"/>
      <c r="B3" s="347"/>
      <c r="C3" s="346"/>
      <c r="D3" s="346"/>
      <c r="E3" s="102"/>
      <c r="G3" s="103"/>
      <c r="H3" s="103"/>
      <c r="K3" s="82" t="s">
        <v>148</v>
      </c>
      <c r="L3" s="104"/>
      <c r="M3" s="105" t="s">
        <v>147</v>
      </c>
      <c r="N3" s="104">
        <v>2024</v>
      </c>
    </row>
    <row r="4" spans="1:15" s="80" customFormat="1" ht="12" x14ac:dyDescent="0.2">
      <c r="F4" s="83"/>
      <c r="G4" s="84"/>
      <c r="H4" s="84"/>
      <c r="L4" s="85"/>
      <c r="M4" s="81"/>
      <c r="N4" s="81"/>
    </row>
    <row r="5" spans="1:15" s="80" customFormat="1" x14ac:dyDescent="0.2">
      <c r="B5" s="101" t="s">
        <v>146</v>
      </c>
      <c r="C5" s="356"/>
      <c r="D5" s="357"/>
      <c r="E5" s="87"/>
      <c r="G5" s="81"/>
      <c r="H5" s="358" t="s">
        <v>149</v>
      </c>
      <c r="I5" s="359"/>
      <c r="J5" s="359"/>
      <c r="K5" s="360"/>
      <c r="L5" s="106"/>
      <c r="M5" s="81"/>
      <c r="N5" s="81"/>
    </row>
    <row r="6" spans="1:15" s="80" customFormat="1" x14ac:dyDescent="0.2">
      <c r="B6" s="100" t="s">
        <v>145</v>
      </c>
      <c r="C6" s="356"/>
      <c r="D6" s="357"/>
      <c r="E6" s="361" t="s">
        <v>150</v>
      </c>
      <c r="F6" s="359"/>
      <c r="G6" s="359"/>
      <c r="H6" s="359"/>
      <c r="I6" s="359"/>
      <c r="J6" s="359"/>
      <c r="K6" s="360"/>
      <c r="L6" s="106"/>
      <c r="M6" s="88" t="s">
        <v>6</v>
      </c>
      <c r="N6" s="85"/>
    </row>
    <row r="7" spans="1:15" s="80" customFormat="1" ht="12" x14ac:dyDescent="0.2">
      <c r="G7" s="81"/>
      <c r="H7" s="81"/>
      <c r="L7" s="85"/>
      <c r="M7" s="81"/>
      <c r="N7" s="81"/>
    </row>
    <row r="8" spans="1:15" s="108" customFormat="1" x14ac:dyDescent="0.2">
      <c r="A8" s="98" t="s">
        <v>7</v>
      </c>
      <c r="B8" s="98" t="s">
        <v>22</v>
      </c>
      <c r="C8" s="341" t="s">
        <v>92</v>
      </c>
      <c r="D8" s="342"/>
      <c r="E8" s="148" t="s">
        <v>105</v>
      </c>
      <c r="F8" s="89"/>
      <c r="G8" s="154" t="s">
        <v>11</v>
      </c>
      <c r="H8" s="140" t="s">
        <v>8</v>
      </c>
      <c r="I8" s="90" t="s">
        <v>12</v>
      </c>
      <c r="J8" s="90" t="s">
        <v>88</v>
      </c>
      <c r="K8" s="90" t="s">
        <v>84</v>
      </c>
      <c r="L8" s="98" t="s">
        <v>90</v>
      </c>
      <c r="M8" s="98" t="s">
        <v>5</v>
      </c>
      <c r="N8" s="98" t="s">
        <v>16</v>
      </c>
      <c r="O8" s="107" t="s">
        <v>18</v>
      </c>
    </row>
    <row r="9" spans="1:15" s="108" customFormat="1" ht="11.25"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2"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5" customHeight="1" thickTop="1" x14ac:dyDescent="0.2">
      <c r="A11" s="171">
        <v>1</v>
      </c>
      <c r="B11" s="109" t="str">
        <f>IF(ISBLANK('1. obr.'!C1),"",'1. obr.'!C1)</f>
        <v/>
      </c>
      <c r="C11" s="343" t="str">
        <f>IF(ISBLANK('1. obr.'!E1),"",'1. obr.'!E1)</f>
        <v/>
      </c>
      <c r="D11" s="34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5" customHeight="1" x14ac:dyDescent="0.2">
      <c r="A12" s="172"/>
      <c r="B12" s="113"/>
      <c r="C12" s="114">
        <f>'1. obr.'!H7</f>
        <v>0</v>
      </c>
      <c r="D12" s="115">
        <f>'1. obr.'!H8</f>
        <v>0</v>
      </c>
      <c r="E12" s="150"/>
      <c r="F12" s="150"/>
      <c r="G12" s="137"/>
      <c r="H12" s="142"/>
      <c r="I12" s="25"/>
      <c r="J12" s="25"/>
      <c r="K12" s="25"/>
      <c r="L12" s="25"/>
      <c r="M12" s="25"/>
      <c r="N12" s="25"/>
      <c r="O12" s="116"/>
    </row>
    <row r="13" spans="1:15" s="80" customFormat="1" ht="12.95" customHeight="1" x14ac:dyDescent="0.2">
      <c r="A13" s="173">
        <v>2</v>
      </c>
      <c r="B13" s="145" t="str">
        <f>IF(ISBLANK('2. obr.'!C1),"",'2. obr.'!C1)</f>
        <v/>
      </c>
      <c r="C13" s="332" t="str">
        <f>IF(ISBLANK('2. obr.'!E1),"",'2. obr.'!E1)</f>
        <v/>
      </c>
      <c r="D13" s="333"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5" customHeight="1" x14ac:dyDescent="0.2">
      <c r="A14" s="174"/>
      <c r="B14" s="113"/>
      <c r="C14" s="114">
        <f>'2. obr.'!H7</f>
        <v>0</v>
      </c>
      <c r="D14" s="115">
        <f>'2. obr.'!H8</f>
        <v>0</v>
      </c>
      <c r="E14" s="150"/>
      <c r="F14" s="150"/>
      <c r="G14" s="139"/>
      <c r="H14" s="142"/>
      <c r="I14" s="118"/>
      <c r="J14" s="118"/>
      <c r="K14" s="118"/>
      <c r="L14" s="118"/>
      <c r="M14" s="118"/>
      <c r="N14" s="118"/>
      <c r="O14" s="119"/>
    </row>
    <row r="15" spans="1:15" s="80" customFormat="1" ht="12.95" customHeight="1" x14ac:dyDescent="0.2">
      <c r="A15" s="173">
        <v>3</v>
      </c>
      <c r="B15" s="117" t="str">
        <f>IF(ISBLANK('3.obr.'!C1),"",'3.obr.'!C1)</f>
        <v/>
      </c>
      <c r="C15" s="330" t="str">
        <f>IF(ISBLANK('3.obr.'!E1),"",'3.obr.'!E1)</f>
        <v/>
      </c>
      <c r="D15" s="331"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5" customHeight="1" x14ac:dyDescent="0.2">
      <c r="A16" s="172"/>
      <c r="B16" s="113"/>
      <c r="C16" s="114">
        <f>'3.obr.'!H7</f>
        <v>0</v>
      </c>
      <c r="D16" s="115">
        <f>'3.obr.'!H8</f>
        <v>0</v>
      </c>
      <c r="E16" s="150"/>
      <c r="F16" s="150"/>
      <c r="G16" s="137"/>
      <c r="H16" s="142"/>
      <c r="I16" s="25"/>
      <c r="J16" s="25"/>
      <c r="K16" s="25"/>
      <c r="L16" s="25"/>
      <c r="M16" s="25"/>
      <c r="N16" s="25"/>
      <c r="O16" s="116"/>
    </row>
    <row r="17" spans="1:16" s="80" customFormat="1" ht="12.95" customHeight="1" x14ac:dyDescent="0.2">
      <c r="A17" s="173">
        <v>4</v>
      </c>
      <c r="B17" s="117" t="str">
        <f>IF(ISBLANK('4.obr.'!C1),"",'4.obr.'!C1)</f>
        <v/>
      </c>
      <c r="C17" s="330" t="str">
        <f>IF(ISBLANK('4.obr.'!E1),"",'4.obr.'!E1)</f>
        <v/>
      </c>
      <c r="D17" s="331"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5" customHeight="1" x14ac:dyDescent="0.2">
      <c r="A18" s="172"/>
      <c r="B18" s="113"/>
      <c r="C18" s="114">
        <f>'4.obr.'!H7</f>
        <v>0</v>
      </c>
      <c r="D18" s="115">
        <f>'4.obr.'!H8</f>
        <v>0</v>
      </c>
      <c r="E18" s="150"/>
      <c r="F18" s="150"/>
      <c r="G18" s="137"/>
      <c r="H18" s="142"/>
      <c r="I18" s="25"/>
      <c r="J18" s="25"/>
      <c r="K18" s="25"/>
      <c r="L18" s="25"/>
      <c r="M18" s="25"/>
      <c r="N18" s="25"/>
      <c r="O18" s="116"/>
    </row>
    <row r="19" spans="1:16" s="80" customFormat="1" ht="12.95" customHeight="1" x14ac:dyDescent="0.2">
      <c r="A19" s="173">
        <v>5</v>
      </c>
      <c r="B19" s="145" t="str">
        <f>IF(ISBLANK('5.obr.'!C1),"",'5.obr.'!C1)</f>
        <v/>
      </c>
      <c r="C19" s="332" t="str">
        <f>IF(ISBLANK('5.obr.'!E1),"",'5.obr.'!E1)</f>
        <v/>
      </c>
      <c r="D19" s="334"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5" customHeight="1" x14ac:dyDescent="0.2">
      <c r="A20" s="172"/>
      <c r="B20" s="113"/>
      <c r="C20" s="114">
        <f>'5.obr.'!H7</f>
        <v>0</v>
      </c>
      <c r="D20" s="115">
        <f>'5.obr.'!H8</f>
        <v>0</v>
      </c>
      <c r="E20" s="150"/>
      <c r="F20" s="150"/>
      <c r="G20" s="137"/>
      <c r="H20" s="142"/>
      <c r="I20" s="25"/>
      <c r="J20" s="25"/>
      <c r="K20" s="25"/>
      <c r="L20" s="25"/>
      <c r="M20" s="25"/>
      <c r="N20" s="25"/>
      <c r="O20" s="116"/>
    </row>
    <row r="21" spans="1:16" s="80" customFormat="1" ht="12.95" customHeight="1" x14ac:dyDescent="0.2">
      <c r="A21" s="173">
        <v>6</v>
      </c>
      <c r="B21" s="145" t="str">
        <f>IF(ISBLANK('6.obr.'!C1),"",'6.obr.'!C1)</f>
        <v/>
      </c>
      <c r="C21" s="332" t="str">
        <f>IF(ISBLANK('6.obr.'!E1),"",'6.obr.'!E1)</f>
        <v/>
      </c>
      <c r="D21" s="334"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5" customHeight="1" x14ac:dyDescent="0.2">
      <c r="A22" s="172"/>
      <c r="B22" s="113"/>
      <c r="C22" s="114">
        <f>'6.obr.'!H7</f>
        <v>0</v>
      </c>
      <c r="D22" s="115">
        <f>'6.obr.'!H8</f>
        <v>0</v>
      </c>
      <c r="E22" s="150"/>
      <c r="F22" s="150"/>
      <c r="G22" s="137"/>
      <c r="H22" s="142"/>
      <c r="I22" s="25"/>
      <c r="J22" s="25"/>
      <c r="K22" s="25"/>
      <c r="L22" s="25"/>
      <c r="M22" s="25"/>
      <c r="N22" s="25"/>
      <c r="O22" s="116"/>
    </row>
    <row r="23" spans="1:16" s="80" customFormat="1" ht="12.95" customHeight="1" x14ac:dyDescent="0.2">
      <c r="A23" s="173">
        <v>7</v>
      </c>
      <c r="B23" s="145" t="str">
        <f>IF(ISBLANK('7.obr.'!C1),"",'7.obr.'!C1)</f>
        <v/>
      </c>
      <c r="C23" s="332" t="str">
        <f>IF(ISBLANK('7.obr.'!E1),"",'7.obr.'!E1)</f>
        <v/>
      </c>
      <c r="D23" s="334"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5" customHeight="1" x14ac:dyDescent="0.2">
      <c r="A24" s="172"/>
      <c r="B24" s="113"/>
      <c r="C24" s="114">
        <f>'7.obr.'!H7</f>
        <v>0</v>
      </c>
      <c r="D24" s="115">
        <f>'7.obr.'!H8</f>
        <v>0</v>
      </c>
      <c r="E24" s="150"/>
      <c r="F24" s="150"/>
      <c r="G24" s="137"/>
      <c r="H24" s="142"/>
      <c r="I24" s="25"/>
      <c r="J24" s="25"/>
      <c r="K24" s="25"/>
      <c r="L24" s="25"/>
      <c r="M24" s="25"/>
      <c r="N24" s="25"/>
      <c r="O24" s="116"/>
    </row>
    <row r="25" spans="1:16" s="80" customFormat="1" ht="12.95" customHeight="1" x14ac:dyDescent="0.2">
      <c r="A25" s="173">
        <v>8</v>
      </c>
      <c r="B25" s="117" t="str">
        <f>IF(ISBLANK('8.obr.'!C1),"",'8.obr.'!C1)</f>
        <v/>
      </c>
      <c r="C25" s="330" t="str">
        <f>IF(ISBLANK('8.obr.'!E1),"",'8.obr.'!E1)</f>
        <v/>
      </c>
      <c r="D25" s="331"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5" customHeight="1" thickBot="1" x14ac:dyDescent="0.25">
      <c r="A26" s="175"/>
      <c r="B26" s="120"/>
      <c r="C26" s="146">
        <f>'8.obr.'!H7</f>
        <v>0</v>
      </c>
      <c r="D26" s="147">
        <f>'8.obr.'!H8</f>
        <v>0</v>
      </c>
      <c r="E26" s="153"/>
      <c r="F26" s="153"/>
      <c r="G26" s="180"/>
      <c r="H26" s="144"/>
      <c r="I26" s="121"/>
      <c r="J26" s="121"/>
      <c r="K26" s="121"/>
      <c r="L26" s="121"/>
      <c r="M26" s="121"/>
      <c r="N26" s="121"/>
      <c r="O26" s="122"/>
    </row>
    <row r="27" spans="1:16" s="80" customFormat="1" ht="12.95" customHeight="1" thickTop="1" x14ac:dyDescent="0.2">
      <c r="A27" s="176"/>
      <c r="B27" s="176"/>
      <c r="C27" s="176"/>
      <c r="D27" s="176"/>
      <c r="E27" s="177"/>
      <c r="F27" s="178"/>
      <c r="G27" s="354" t="s">
        <v>95</v>
      </c>
      <c r="H27" s="355"/>
      <c r="I27" s="24">
        <f>SUMIF(I10:I26,"&gt;0",I10:I26)</f>
        <v>0</v>
      </c>
      <c r="J27" s="24"/>
      <c r="K27" s="24"/>
      <c r="L27" s="25">
        <f>SUMIF(L10:L26,"&gt;0",L10:L26)</f>
        <v>0</v>
      </c>
      <c r="M27" s="25">
        <f>SUMIF(M10:M26,"&gt;0",M10:M26)</f>
        <v>0</v>
      </c>
      <c r="N27" s="26">
        <f>SUMIF(N10:N26,"&gt;0",N10:N26)</f>
        <v>0</v>
      </c>
      <c r="O27" s="123">
        <f>SUMIF(O10:O26,"&gt;0",O10:O26)</f>
        <v>0</v>
      </c>
    </row>
    <row r="28" spans="1:16" s="80" customFormat="1" ht="12.95" customHeight="1" x14ac:dyDescent="0.2">
      <c r="A28" s="85"/>
      <c r="B28" s="85"/>
      <c r="C28" s="85"/>
      <c r="D28" s="85"/>
      <c r="E28" s="91"/>
      <c r="F28" s="91"/>
      <c r="G28" s="91"/>
      <c r="H28" s="91"/>
      <c r="I28" s="91"/>
      <c r="J28" s="91"/>
      <c r="K28" s="91"/>
      <c r="L28" s="92"/>
      <c r="M28" s="92"/>
      <c r="N28" s="92"/>
      <c r="O28" s="87"/>
      <c r="P28" s="87"/>
    </row>
    <row r="29" spans="1:16" s="80" customFormat="1" ht="12.95" customHeight="1" x14ac:dyDescent="0.2">
      <c r="A29" s="62" t="s">
        <v>115</v>
      </c>
      <c r="B29" s="85"/>
      <c r="C29" s="85"/>
      <c r="D29" s="85"/>
      <c r="E29" s="91"/>
      <c r="F29" s="91"/>
      <c r="G29" s="91"/>
      <c r="H29" s="91"/>
      <c r="I29" s="91"/>
      <c r="J29" s="91"/>
      <c r="K29" s="91"/>
      <c r="L29" s="92"/>
      <c r="M29" s="92"/>
      <c r="N29" s="92"/>
    </row>
    <row r="30" spans="1:16" s="108" customFormat="1" ht="12.95" customHeight="1" x14ac:dyDescent="0.2">
      <c r="G30" s="124"/>
      <c r="H30" s="124"/>
      <c r="L30" s="182"/>
      <c r="M30" s="183"/>
      <c r="N30" s="184"/>
    </row>
    <row r="31" spans="1:16" s="108" customFormat="1" ht="12.95" customHeight="1" x14ac:dyDescent="0.2">
      <c r="A31" s="88"/>
      <c r="D31" s="100" t="s">
        <v>20</v>
      </c>
      <c r="E31" s="339"/>
      <c r="F31" s="340"/>
      <c r="G31" s="124"/>
      <c r="H31" s="124"/>
      <c r="I31" s="80" t="s">
        <v>96</v>
      </c>
      <c r="K31" s="84"/>
      <c r="L31" s="348"/>
      <c r="M31" s="349"/>
      <c r="N31" s="350"/>
      <c r="O31" s="185"/>
    </row>
    <row r="32" spans="1:16" s="108" customFormat="1" ht="12.95" customHeight="1" x14ac:dyDescent="0.2">
      <c r="A32" s="94" t="s">
        <v>9</v>
      </c>
      <c r="B32" s="128"/>
      <c r="C32" s="127"/>
      <c r="D32" s="127"/>
      <c r="E32" s="128"/>
      <c r="F32" s="129"/>
      <c r="G32" s="124"/>
      <c r="H32" s="124"/>
      <c r="I32" s="93" t="s">
        <v>97</v>
      </c>
      <c r="L32" s="351"/>
      <c r="M32" s="352"/>
      <c r="N32" s="353"/>
      <c r="O32" s="179"/>
    </row>
    <row r="33" spans="1:15" s="108" customFormat="1" ht="12.95" customHeight="1" x14ac:dyDescent="0.2">
      <c r="A33" s="336"/>
      <c r="B33" s="337"/>
      <c r="C33" s="337"/>
      <c r="D33" s="337"/>
      <c r="E33" s="338"/>
      <c r="F33" s="128"/>
      <c r="G33" s="125"/>
      <c r="H33" s="125"/>
      <c r="I33" s="335"/>
      <c r="J33" s="335"/>
      <c r="K33" s="335"/>
      <c r="L33" s="335"/>
      <c r="M33" s="335"/>
    </row>
    <row r="34" spans="1:15" ht="12.95" customHeight="1" x14ac:dyDescent="0.2">
      <c r="A34" s="62"/>
      <c r="B34" s="62"/>
      <c r="C34" s="62"/>
      <c r="D34" s="62"/>
      <c r="F34" s="108"/>
      <c r="G34" s="124"/>
      <c r="H34" s="124"/>
      <c r="I34" s="108"/>
      <c r="J34" s="108"/>
      <c r="K34" s="108"/>
      <c r="L34" s="84"/>
      <c r="M34" s="125"/>
      <c r="N34" s="126"/>
    </row>
    <row r="35" spans="1:15" ht="12.95" customHeight="1" x14ac:dyDescent="0.2">
      <c r="B35" s="101" t="s">
        <v>14</v>
      </c>
      <c r="C35" s="131"/>
      <c r="D35" s="181"/>
      <c r="E35" s="129"/>
      <c r="G35" s="81" t="s">
        <v>15</v>
      </c>
      <c r="H35" s="81"/>
      <c r="I35" s="80"/>
      <c r="J35" s="80"/>
      <c r="K35" s="80"/>
      <c r="L35" s="81"/>
      <c r="M35" s="86"/>
      <c r="N35" s="86" t="s">
        <v>10</v>
      </c>
      <c r="O35" s="80"/>
    </row>
    <row r="36" spans="1:15" s="132" customFormat="1" ht="12.95" customHeight="1" x14ac:dyDescent="0.2">
      <c r="B36" s="127"/>
      <c r="G36" s="130"/>
      <c r="H36" s="130"/>
      <c r="I36" s="62"/>
      <c r="J36" s="62"/>
      <c r="K36" s="62"/>
      <c r="L36" s="84"/>
      <c r="M36" s="125"/>
      <c r="N36" s="126"/>
    </row>
    <row r="37" spans="1:15" s="132" customFormat="1" ht="17.100000000000001" customHeight="1" x14ac:dyDescent="0.2">
      <c r="C37" s="328" t="s">
        <v>112</v>
      </c>
      <c r="D37" s="329"/>
      <c r="E37" s="133"/>
      <c r="G37" s="130"/>
      <c r="H37" s="130"/>
      <c r="I37" s="62"/>
      <c r="J37" s="62"/>
      <c r="K37" s="62"/>
      <c r="L37" s="84"/>
      <c r="M37" s="125"/>
      <c r="N37" s="126"/>
    </row>
    <row r="38" spans="1:15" s="132" customFormat="1" x14ac:dyDescent="0.2">
      <c r="A38" s="127"/>
      <c r="B38" s="127"/>
      <c r="C38" s="108"/>
      <c r="D38" s="108"/>
      <c r="E38" s="108"/>
      <c r="G38" s="130"/>
      <c r="H38" s="130"/>
      <c r="L38" s="84"/>
      <c r="M38" s="125"/>
      <c r="N38" s="126"/>
    </row>
    <row r="39" spans="1:15" s="132" customFormat="1" x14ac:dyDescent="0.2">
      <c r="A39" s="127"/>
      <c r="B39" s="127"/>
      <c r="G39" s="130"/>
      <c r="H39" s="130"/>
      <c r="L39" s="84"/>
      <c r="M39" s="125"/>
      <c r="N39" s="126"/>
    </row>
    <row r="40" spans="1:15" s="132" customFormat="1" x14ac:dyDescent="0.2">
      <c r="A40" s="134"/>
      <c r="B40" s="134"/>
      <c r="C40" s="108"/>
      <c r="D40" s="108"/>
      <c r="E40" s="108"/>
      <c r="G40" s="130"/>
      <c r="H40" s="130"/>
      <c r="L40" s="84"/>
      <c r="M40" s="125"/>
      <c r="N40" s="126"/>
    </row>
    <row r="41" spans="1:15" s="132" customFormat="1" x14ac:dyDescent="0.2">
      <c r="A41" s="134"/>
      <c r="B41" s="134"/>
      <c r="C41" s="108"/>
      <c r="D41" s="108"/>
      <c r="E41" s="108"/>
      <c r="G41" s="130"/>
      <c r="H41" s="130"/>
      <c r="L41" s="84"/>
      <c r="M41" s="125"/>
      <c r="N41" s="126"/>
    </row>
    <row r="42" spans="1:15" s="132" customFormat="1" x14ac:dyDescent="0.2">
      <c r="A42" s="134"/>
      <c r="B42" s="134"/>
      <c r="C42" s="108"/>
      <c r="D42" s="108"/>
      <c r="E42" s="108"/>
      <c r="G42" s="130"/>
      <c r="H42" s="130"/>
      <c r="L42" s="84"/>
      <c r="M42" s="125"/>
      <c r="N42" s="126"/>
    </row>
    <row r="43" spans="1:15" x14ac:dyDescent="0.2">
      <c r="A43" s="95"/>
      <c r="B43" s="95"/>
      <c r="C43" s="108"/>
      <c r="D43" s="108"/>
      <c r="E43" s="108"/>
      <c r="L43" s="84"/>
      <c r="M43" s="125"/>
      <c r="N43" s="126"/>
    </row>
    <row r="44" spans="1:15" x14ac:dyDescent="0.2">
      <c r="A44" s="96"/>
      <c r="B44" s="96"/>
      <c r="C44" s="108"/>
      <c r="D44" s="108"/>
      <c r="E44" s="108"/>
      <c r="L44" s="135"/>
      <c r="M44" s="125"/>
      <c r="N44" s="126"/>
    </row>
    <row r="45" spans="1:15" x14ac:dyDescent="0.2">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34</v>
      </c>
      <c r="C1" s="3" t="s">
        <v>77</v>
      </c>
      <c r="D1" s="3" t="s">
        <v>76</v>
      </c>
    </row>
    <row r="2" spans="1:4" x14ac:dyDescent="0.2">
      <c r="A2" s="32">
        <v>1</v>
      </c>
      <c r="B2" s="33" t="s">
        <v>26</v>
      </c>
      <c r="C2" s="34">
        <v>80</v>
      </c>
      <c r="D2" s="34">
        <v>90</v>
      </c>
    </row>
    <row r="3" spans="1:4" x14ac:dyDescent="0.2">
      <c r="A3" s="32">
        <v>2</v>
      </c>
      <c r="B3" s="33" t="s">
        <v>27</v>
      </c>
      <c r="C3" s="34">
        <v>70</v>
      </c>
      <c r="D3" s="34">
        <v>80</v>
      </c>
    </row>
    <row r="4" spans="1:4" x14ac:dyDescent="0.2">
      <c r="A4" s="32">
        <v>5</v>
      </c>
      <c r="B4" s="33" t="s">
        <v>55</v>
      </c>
      <c r="C4" s="34">
        <v>70</v>
      </c>
      <c r="D4" s="34">
        <v>80</v>
      </c>
    </row>
    <row r="5" spans="1:4" x14ac:dyDescent="0.2">
      <c r="A5" s="32">
        <v>8</v>
      </c>
      <c r="B5" s="33" t="s">
        <v>32</v>
      </c>
      <c r="C5" s="34">
        <v>90</v>
      </c>
      <c r="D5" s="34">
        <v>100</v>
      </c>
    </row>
    <row r="6" spans="1:4" x14ac:dyDescent="0.2">
      <c r="A6" s="32">
        <v>9</v>
      </c>
      <c r="B6" s="33" t="s">
        <v>33</v>
      </c>
      <c r="C6" s="34">
        <v>70</v>
      </c>
      <c r="D6" s="34">
        <v>80</v>
      </c>
    </row>
    <row r="7" spans="1:4" x14ac:dyDescent="0.2">
      <c r="A7" s="35">
        <v>3</v>
      </c>
      <c r="B7" s="36" t="s">
        <v>28</v>
      </c>
      <c r="C7" s="37">
        <v>100</v>
      </c>
      <c r="D7" s="37">
        <v>100</v>
      </c>
    </row>
    <row r="8" spans="1:4" x14ac:dyDescent="0.2">
      <c r="A8" s="35">
        <v>4</v>
      </c>
      <c r="B8" s="36" t="s">
        <v>29</v>
      </c>
      <c r="C8" s="37">
        <v>100</v>
      </c>
      <c r="D8" s="37">
        <v>100</v>
      </c>
    </row>
    <row r="9" spans="1:4" x14ac:dyDescent="0.2">
      <c r="A9" s="35">
        <v>6</v>
      </c>
      <c r="B9" s="36" t="s">
        <v>30</v>
      </c>
      <c r="C9" s="37">
        <v>80</v>
      </c>
      <c r="D9" s="37">
        <v>80</v>
      </c>
    </row>
    <row r="10" spans="1:4" x14ac:dyDescent="0.2">
      <c r="A10" s="186">
        <v>7</v>
      </c>
      <c r="B10" s="187" t="s">
        <v>31</v>
      </c>
      <c r="C10" s="188">
        <v>100</v>
      </c>
      <c r="D10" s="188">
        <v>100</v>
      </c>
    </row>
    <row r="11" spans="1:4" x14ac:dyDescent="0.2">
      <c r="A11" s="35">
        <v>10</v>
      </c>
      <c r="B11" s="36" t="s">
        <v>65</v>
      </c>
      <c r="C11" s="37">
        <v>80</v>
      </c>
      <c r="D11" s="37">
        <v>80</v>
      </c>
    </row>
    <row r="12" spans="1:4" ht="24" x14ac:dyDescent="0.2">
      <c r="A12" s="35">
        <v>11</v>
      </c>
      <c r="B12" s="36" t="s">
        <v>56</v>
      </c>
      <c r="C12" s="37">
        <v>100</v>
      </c>
      <c r="D12" s="37">
        <v>100</v>
      </c>
    </row>
    <row r="13" spans="1:4" x14ac:dyDescent="0.2">
      <c r="A13" s="35">
        <v>12</v>
      </c>
      <c r="B13" s="36" t="s">
        <v>35</v>
      </c>
      <c r="C13" s="37">
        <v>100</v>
      </c>
      <c r="D13" s="37">
        <v>100</v>
      </c>
    </row>
    <row r="14" spans="1:4" x14ac:dyDescent="0.2">
      <c r="A14" s="186">
        <v>16</v>
      </c>
      <c r="B14" s="187" t="s">
        <v>116</v>
      </c>
      <c r="C14" s="188">
        <v>80</v>
      </c>
      <c r="D14" s="188">
        <v>80</v>
      </c>
    </row>
    <row r="15" spans="1:4" ht="13.5" thickBot="1" x14ac:dyDescent="0.25">
      <c r="A15" s="40"/>
      <c r="B15" s="41"/>
      <c r="C15" s="42"/>
      <c r="D15" s="42"/>
    </row>
    <row r="16" spans="1:4" ht="24.75" thickBot="1" x14ac:dyDescent="0.25">
      <c r="A16" s="40"/>
      <c r="B16" s="43" t="s">
        <v>83</v>
      </c>
      <c r="C16" s="248" t="s">
        <v>74</v>
      </c>
      <c r="D16" s="249"/>
    </row>
    <row r="17" spans="1:9" ht="13.5" thickBot="1" x14ac:dyDescent="0.25">
      <c r="A17" s="27" t="s">
        <v>66</v>
      </c>
      <c r="B17" s="28" t="s">
        <v>78</v>
      </c>
      <c r="C17" s="246" t="s">
        <v>107</v>
      </c>
      <c r="D17" s="247"/>
      <c r="E17" s="250" t="s">
        <v>82</v>
      </c>
      <c r="F17" s="251"/>
      <c r="G17" s="251"/>
      <c r="H17" s="251"/>
    </row>
    <row r="18" spans="1:9" ht="13.5" thickBot="1" x14ac:dyDescent="0.25">
      <c r="A18" s="27" t="s">
        <v>67</v>
      </c>
      <c r="B18" s="28" t="s">
        <v>79</v>
      </c>
      <c r="C18" s="246" t="s">
        <v>107</v>
      </c>
      <c r="D18" s="247"/>
      <c r="E18" s="252"/>
      <c r="F18" s="253"/>
      <c r="G18" s="253"/>
      <c r="H18" s="253"/>
    </row>
    <row r="19" spans="1:9" ht="13.5" thickBot="1" x14ac:dyDescent="0.25">
      <c r="A19" s="38" t="s">
        <v>73</v>
      </c>
      <c r="B19" s="39" t="s">
        <v>75</v>
      </c>
      <c r="C19" s="244" t="s">
        <v>117</v>
      </c>
      <c r="D19" s="245"/>
      <c r="E19" s="252"/>
      <c r="F19" s="253"/>
      <c r="G19" s="253"/>
      <c r="H19" s="253"/>
    </row>
    <row r="20" spans="1:9" x14ac:dyDescent="0.2">
      <c r="E20" s="252"/>
      <c r="F20" s="253"/>
      <c r="G20" s="253"/>
      <c r="H20" s="253"/>
    </row>
    <row r="21" spans="1:9" x14ac:dyDescent="0.2">
      <c r="A21" s="44"/>
      <c r="B21" s="45"/>
      <c r="C21" s="45"/>
      <c r="D21" s="45"/>
    </row>
    <row r="22" spans="1:9" x14ac:dyDescent="0.2">
      <c r="A22" s="227" t="s">
        <v>118</v>
      </c>
      <c r="B22" s="228"/>
      <c r="C22" s="45"/>
      <c r="D22" s="45"/>
    </row>
    <row r="23" spans="1:9" x14ac:dyDescent="0.2">
      <c r="A23" s="229">
        <v>766.63</v>
      </c>
      <c r="B23" s="229" t="s">
        <v>165</v>
      </c>
      <c r="C23" s="45"/>
      <c r="D23" s="45"/>
    </row>
    <row r="24" spans="1:9" x14ac:dyDescent="0.2">
      <c r="A24" s="44"/>
      <c r="B24" s="45"/>
      <c r="C24" s="45"/>
      <c r="D24" s="45"/>
    </row>
    <row r="25" spans="1:9" x14ac:dyDescent="0.2">
      <c r="A25" s="230" t="s">
        <v>155</v>
      </c>
      <c r="B25" s="231"/>
      <c r="C25" s="47"/>
      <c r="D25" s="47"/>
      <c r="E25" s="47"/>
      <c r="F25" s="47"/>
      <c r="G25" s="47"/>
      <c r="H25" s="47"/>
      <c r="I25" s="47"/>
    </row>
    <row r="26" spans="1:9" x14ac:dyDescent="0.2">
      <c r="A26" s="232">
        <v>6352</v>
      </c>
      <c r="B26" s="233" t="s">
        <v>168</v>
      </c>
      <c r="C26" s="47"/>
      <c r="D26" s="47"/>
      <c r="E26" s="47"/>
      <c r="F26" s="47"/>
      <c r="G26" s="47"/>
      <c r="H26" s="47"/>
      <c r="I26" s="47"/>
    </row>
    <row r="27" spans="1:9" x14ac:dyDescent="0.2">
      <c r="A27" s="46"/>
      <c r="B27" s="47"/>
      <c r="C27" s="47"/>
      <c r="D27" s="47"/>
      <c r="E27" s="47"/>
      <c r="F27" s="47"/>
      <c r="G27" s="47"/>
      <c r="H27" s="47"/>
      <c r="I27" s="47"/>
    </row>
    <row r="28" spans="1:9" ht="23.25" x14ac:dyDescent="0.35">
      <c r="A28" s="46"/>
      <c r="B28" s="226"/>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Dnjyjz/C+aa+qr+GD3cD+nfvDGsksBq5E7XzTrbpU5Wta4e4EZfx3hsHunTeNdVjAw+QG47kdiHAkW13GaNabQ==" saltValue="yZ5SIk7Hp5fD/88eZbfip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49" t="s">
        <v>89</v>
      </c>
      <c r="C1" s="198"/>
      <c r="D1" s="49"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49" t="s">
        <v>40</v>
      </c>
      <c r="C4" s="12"/>
      <c r="D4" s="59" t="s">
        <v>57</v>
      </c>
      <c r="E4" s="12"/>
      <c r="F4" s="58" t="s">
        <v>24</v>
      </c>
    </row>
    <row r="5" spans="1:8" ht="15" x14ac:dyDescent="0.25">
      <c r="A5" s="58"/>
      <c r="B5" s="4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49" t="s">
        <v>44</v>
      </c>
      <c r="D13" s="30"/>
      <c r="E13" s="72" t="str">
        <f>IF(ISBLANK(D13),"",VLOOKUP(D13,šifrant!A:B,2,FALSE))</f>
        <v/>
      </c>
    </row>
    <row r="14" spans="1:8" ht="15.75" thickBot="1" x14ac:dyDescent="0.3">
      <c r="B14" s="67"/>
      <c r="C14" s="49"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49"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49" t="s">
        <v>47</v>
      </c>
      <c r="B17" s="12"/>
      <c r="C17" s="49"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49"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49"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18" t="s">
        <v>153</v>
      </c>
    </row>
    <row r="39" spans="1:9" ht="28.15" customHeight="1" thickBot="1" x14ac:dyDescent="0.25">
      <c r="A39" s="265" t="s">
        <v>126</v>
      </c>
      <c r="B39" s="279"/>
      <c r="C39" s="267"/>
      <c r="D39" s="216"/>
      <c r="E39" s="216"/>
      <c r="F39" s="254" t="s">
        <v>162</v>
      </c>
      <c r="G39" s="254"/>
      <c r="H39" s="223"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6cmRFcUeVFhkrzBhmDVxRIFSCvgC/5bqz+QpxFseFYSgZyijwfKqTNlydLiutm9Ck6WQVP6aBbwm10UElKWWpw==" saltValue="lZr7IO2VmUXsR4Q1J8Vmnw==" spinCount="100000" sheet="1" selectLockedCells="1"/>
  <mergeCells count="45">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G19:H19"/>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GBDW938t5UaGeP+sq1Fb8apuzXwZRoulssHOVPWmM+y9h7q80cMich8qXwnAG3hJwsRSLov2lQb0X5DGjBJAhA==" saltValue="AhWbjI2GGBLpxgd/0jOdyA==" spinCount="100000" sheet="1" selectLockedCells="1"/>
  <mergeCells count="45">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G19:H19"/>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aGgUwtfWTs66jvKqXHixXih5kcd6LFCivOyc8khMfuWsd/2SdezcdmLvugSC8NBFDdy7No2H0HSABbvIPTVOvQ==" saltValue="nh/AyRISu+8+qVvKDpCXJ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NJy0iiwc+wzedIAHdnwgpUCLyEx5sSv7Xgaw2dDMwFppb7tHiWUij+8lUAy2POYYiYNiZc+IBMNE+6Tg6gjWPA==" saltValue="/UfpnDZx5tm8rCJEjBpyN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D5KROYAgr2Z/0sSzAR9yh8iX8ndjrDM9XV6WMSoT5iqkFfKWr9+4eWw+fA7djpaaW5EI0x5YJVqHZ8gkvmfrgA==" saltValue="Ugx+dwLce6d3Swy63hd1Lw=="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40" t="s">
        <v>89</v>
      </c>
      <c r="C1" s="198"/>
      <c r="D1" s="240" t="s">
        <v>39</v>
      </c>
      <c r="E1" s="310"/>
      <c r="F1" s="311"/>
      <c r="G1" s="312"/>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40" t="s">
        <v>40</v>
      </c>
      <c r="C4" s="12"/>
      <c r="D4" s="59" t="s">
        <v>57</v>
      </c>
      <c r="E4" s="12"/>
      <c r="F4" s="58" t="s">
        <v>24</v>
      </c>
    </row>
    <row r="5" spans="1:8" ht="15" x14ac:dyDescent="0.25">
      <c r="A5" s="58"/>
      <c r="B5" s="240"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6" t="s">
        <v>135</v>
      </c>
      <c r="G7" s="327"/>
      <c r="H7" s="155"/>
    </row>
    <row r="8" spans="1:8" ht="15.75" thickBot="1" x14ac:dyDescent="0.3">
      <c r="B8" s="315" t="s">
        <v>3</v>
      </c>
      <c r="C8" s="316"/>
      <c r="D8" s="64"/>
      <c r="F8" s="326" t="s">
        <v>136</v>
      </c>
      <c r="G8" s="327"/>
      <c r="H8" s="155"/>
    </row>
    <row r="9" spans="1:8" s="65" customFormat="1" ht="31.5" customHeight="1" thickBot="1" x14ac:dyDescent="0.3">
      <c r="B9" s="66" t="s">
        <v>1</v>
      </c>
      <c r="C9" s="66" t="s">
        <v>2</v>
      </c>
      <c r="D9" s="313" t="s">
        <v>0</v>
      </c>
      <c r="E9" s="314"/>
      <c r="F9" s="323" t="s">
        <v>137</v>
      </c>
      <c r="G9" s="324"/>
      <c r="H9" s="99">
        <v>0.06</v>
      </c>
    </row>
    <row r="10" spans="1:8" s="67" customFormat="1" ht="27" customHeight="1" thickBot="1" x14ac:dyDescent="0.3">
      <c r="B10" s="29"/>
      <c r="C10" s="29"/>
      <c r="D10" s="317"/>
      <c r="E10" s="318"/>
      <c r="F10" s="321" t="s">
        <v>138</v>
      </c>
      <c r="G10" s="325"/>
      <c r="H10" s="189"/>
    </row>
    <row r="11" spans="1:8" ht="15.75" thickBot="1" x14ac:dyDescent="0.3">
      <c r="B11" s="68" t="s">
        <v>68</v>
      </c>
      <c r="C11" s="214"/>
      <c r="D11" s="319" t="str">
        <f>IF(ISBLANK(C11),"",VLOOKUP(C11,šifrant!A:B,2,FALSE))</f>
        <v/>
      </c>
      <c r="E11" s="320"/>
      <c r="F11" s="321" t="s">
        <v>139</v>
      </c>
      <c r="G11" s="322"/>
      <c r="H11" s="191">
        <f>ROUND(H25*(H10/100)*0.0885,2)</f>
        <v>0</v>
      </c>
    </row>
    <row r="12" spans="1:8" ht="15.75" thickBot="1" x14ac:dyDescent="0.3">
      <c r="B12" s="69"/>
      <c r="C12" s="70"/>
      <c r="D12" s="71"/>
      <c r="E12" s="57"/>
      <c r="F12" s="323" t="s">
        <v>140</v>
      </c>
      <c r="G12" s="324"/>
      <c r="H12" s="190">
        <f>ROUND(H25*0.0885,2)</f>
        <v>0</v>
      </c>
    </row>
    <row r="13" spans="1:8" ht="15.75" customHeight="1" thickBot="1" x14ac:dyDescent="0.3">
      <c r="B13" s="67"/>
      <c r="C13" s="240" t="s">
        <v>44</v>
      </c>
      <c r="D13" s="30"/>
      <c r="E13" s="72" t="str">
        <f>IF(ISBLANK(D13),"",VLOOKUP(D13,šifrant!A:B,2,FALSE))</f>
        <v/>
      </c>
    </row>
    <row r="14" spans="1:8" ht="15.75" thickBot="1" x14ac:dyDescent="0.3">
      <c r="B14" s="67"/>
      <c r="C14" s="240" t="s">
        <v>45</v>
      </c>
      <c r="D14" s="23" t="str">
        <f>IF(OR(ISBLANK(C11),ISBLANK(D13)),"0",IF(C11="A",VLOOKUP(D13,šifrant!A:C,3,FALSE),VLOOKUP(D13,šifrant!A:D,4,FALSE)))</f>
        <v>0</v>
      </c>
      <c r="E14" s="73"/>
      <c r="F14" s="208" t="s">
        <v>130</v>
      </c>
      <c r="G14" s="286">
        <f>IF(UPPER(H8)="DA",0,IF(ISBLANK(H10),H12,H12-H11))</f>
        <v>0</v>
      </c>
      <c r="H14" s="309"/>
    </row>
    <row r="15" spans="1:8" ht="15.75" thickBot="1" x14ac:dyDescent="0.3">
      <c r="B15" s="67"/>
      <c r="C15" s="240" t="s">
        <v>46</v>
      </c>
      <c r="D15" s="5"/>
      <c r="E15" s="73"/>
      <c r="F15" s="211" t="s">
        <v>131</v>
      </c>
      <c r="G15" s="286">
        <f>IF(UPPER(H8)="DA",0,ROUND(H25*0.0656,2))</f>
        <v>0</v>
      </c>
      <c r="H15" s="287"/>
    </row>
    <row r="16" spans="1:8" ht="15.75" thickBot="1" x14ac:dyDescent="0.3">
      <c r="B16" s="67"/>
      <c r="C16" s="67"/>
      <c r="D16" s="74"/>
      <c r="E16" s="73"/>
      <c r="F16" s="52" t="s">
        <v>132</v>
      </c>
      <c r="G16" s="286">
        <f>IF(UPPER(H8)="DA",0,ROUND((H25*H9)/100,2))</f>
        <v>0</v>
      </c>
      <c r="H16" s="287"/>
    </row>
    <row r="17" spans="1:9" ht="15.75" thickBot="1" x14ac:dyDescent="0.3">
      <c r="A17" s="240" t="s">
        <v>47</v>
      </c>
      <c r="B17" s="12"/>
      <c r="C17" s="240" t="s">
        <v>48</v>
      </c>
      <c r="D17" s="17"/>
      <c r="E17" s="73"/>
      <c r="F17" s="52" t="s">
        <v>133</v>
      </c>
      <c r="G17" s="286">
        <f>IF(UPPER(H8)="DA",0,ROUND(H25*0.001,2))</f>
        <v>0</v>
      </c>
      <c r="H17" s="287"/>
    </row>
    <row r="18" spans="1:9" ht="15.75" thickBot="1" x14ac:dyDescent="0.3">
      <c r="B18" s="202"/>
      <c r="C18" s="203" t="s">
        <v>49</v>
      </c>
      <c r="D18" s="204"/>
      <c r="E18" s="73"/>
      <c r="F18" s="52" t="s">
        <v>134</v>
      </c>
      <c r="G18" s="286">
        <f>IF(UPPER(H8)="DA",0,ROUND(H25*0.0053,2))</f>
        <v>0</v>
      </c>
      <c r="H18" s="287"/>
    </row>
    <row r="19" spans="1:9" ht="15.75" thickBot="1" x14ac:dyDescent="0.3">
      <c r="B19" s="205"/>
      <c r="C19" s="203" t="s">
        <v>50</v>
      </c>
      <c r="D19" s="206"/>
      <c r="E19" s="50"/>
      <c r="F19" s="243" t="s">
        <v>166</v>
      </c>
      <c r="G19" s="303">
        <f>IF(UPPER(H8)="DA",0,ROUND(H25*0.01,2))</f>
        <v>0</v>
      </c>
      <c r="H19" s="304"/>
    </row>
    <row r="20" spans="1:9" ht="15.75" thickBot="1" x14ac:dyDescent="0.3">
      <c r="B20" s="67"/>
      <c r="C20" s="67"/>
      <c r="D20" s="75"/>
      <c r="E20" s="57"/>
      <c r="F20" s="58"/>
      <c r="G20" s="240" t="s">
        <v>51</v>
      </c>
      <c r="H20" s="20">
        <f>IF(D19=0,0,ROUND(D18/D19,2))</f>
        <v>0</v>
      </c>
    </row>
    <row r="21" spans="1:9" ht="15.75" thickBot="1" x14ac:dyDescent="0.3">
      <c r="B21" s="293" t="s">
        <v>144</v>
      </c>
      <c r="C21" s="294"/>
      <c r="D21" s="193"/>
      <c r="E21" s="200"/>
      <c r="F21" s="202"/>
      <c r="G21" s="203" t="s">
        <v>119</v>
      </c>
      <c r="H21" s="207">
        <f>ROUND(H20*D15*D14/100,2)</f>
        <v>0</v>
      </c>
    </row>
    <row r="22" spans="1:9" ht="15.75" thickBot="1" x14ac:dyDescent="0.3">
      <c r="B22" s="294"/>
      <c r="C22" s="294"/>
      <c r="F22" s="296" t="s">
        <v>159</v>
      </c>
      <c r="G22" s="259"/>
      <c r="H22" s="201">
        <f>ROUND(+MIN(H21*D10,D21*D10,D27*D10),2)</f>
        <v>0</v>
      </c>
    </row>
    <row r="23" spans="1:9" ht="15.75" thickBot="1" x14ac:dyDescent="0.3">
      <c r="A23" s="255" t="s">
        <v>156</v>
      </c>
      <c r="B23" s="256"/>
      <c r="C23" s="257"/>
      <c r="D23" s="215">
        <f>ROUND(D24*D10,2)</f>
        <v>0</v>
      </c>
      <c r="E23" s="196"/>
    </row>
    <row r="24" spans="1:9" ht="15.75" thickBot="1" x14ac:dyDescent="0.3">
      <c r="B24" s="255" t="s">
        <v>151</v>
      </c>
      <c r="C24" s="259"/>
      <c r="D24" s="217">
        <f>IF(G3=0,0,ROUND((šifrant!A23/G3),6))</f>
        <v>0</v>
      </c>
      <c r="E24" s="196"/>
    </row>
    <row r="25" spans="1:9" ht="15.75" thickBot="1" x14ac:dyDescent="0.3">
      <c r="B25" s="194"/>
      <c r="C25" s="195"/>
      <c r="D25" s="219"/>
      <c r="E25" s="220"/>
      <c r="F25" s="260" t="s">
        <v>120</v>
      </c>
      <c r="G25" s="259"/>
      <c r="H25" s="197">
        <f>IF(H22=0,0,MAX(H22,D23))</f>
        <v>0</v>
      </c>
    </row>
    <row r="26" spans="1:9" ht="17.45" customHeight="1" thickBot="1" x14ac:dyDescent="0.3">
      <c r="A26" s="263" t="s">
        <v>157</v>
      </c>
      <c r="B26" s="264"/>
      <c r="C26" s="264"/>
      <c r="D26" s="234">
        <f>ROUND(D27*D10,2)</f>
        <v>0</v>
      </c>
      <c r="F26" s="261"/>
      <c r="G26" s="262"/>
      <c r="H26" s="224"/>
      <c r="I26" s="210"/>
    </row>
    <row r="27" spans="1:9" ht="17.45" customHeight="1" thickBot="1" x14ac:dyDescent="0.3">
      <c r="B27" s="263" t="s">
        <v>158</v>
      </c>
      <c r="C27" s="295"/>
      <c r="D27" s="221">
        <f>IF(G3=0,0,ROUND((šifrant!A26/G3),6))</f>
        <v>0</v>
      </c>
      <c r="F27" s="258" t="s">
        <v>52</v>
      </c>
      <c r="G27" s="259"/>
      <c r="H27" s="20">
        <f>G14+G15+G16+G17+G18+G19</f>
        <v>0</v>
      </c>
    </row>
    <row r="28" spans="1:9" ht="18" customHeight="1" thickBot="1" x14ac:dyDescent="0.3">
      <c r="F28" s="67"/>
      <c r="G28" s="76" t="s">
        <v>54</v>
      </c>
      <c r="H28" s="21">
        <f>ROUND(H25+H27,2)</f>
        <v>0</v>
      </c>
    </row>
    <row r="29" spans="1:9" ht="18.600000000000001" customHeight="1" thickBot="1" x14ac:dyDescent="0.3">
      <c r="A29" s="297" t="s">
        <v>121</v>
      </c>
      <c r="B29" s="298"/>
      <c r="C29" s="298"/>
      <c r="D29" s="298"/>
      <c r="E29" s="58"/>
      <c r="G29" s="240" t="s">
        <v>91</v>
      </c>
      <c r="H29" s="15"/>
    </row>
    <row r="30" spans="1:9" ht="15.75" thickBot="1" x14ac:dyDescent="0.3">
      <c r="A30" s="299" t="s">
        <v>122</v>
      </c>
      <c r="B30" s="300"/>
      <c r="C30" s="300"/>
      <c r="D30" s="301">
        <f>H21</f>
        <v>0</v>
      </c>
      <c r="F30" s="77"/>
      <c r="G30" s="76" t="s">
        <v>53</v>
      </c>
      <c r="H30" s="22">
        <f>H28+H29</f>
        <v>0</v>
      </c>
    </row>
    <row r="31" spans="1:9" ht="12" customHeight="1" x14ac:dyDescent="0.25">
      <c r="A31" s="300"/>
      <c r="B31" s="300"/>
      <c r="C31" s="300"/>
      <c r="D31" s="302"/>
      <c r="F31" s="77"/>
      <c r="G31" s="76"/>
      <c r="H31" s="199"/>
    </row>
    <row r="32" spans="1:9" ht="13.9" customHeight="1" x14ac:dyDescent="0.2">
      <c r="A32" s="281" t="s">
        <v>125</v>
      </c>
      <c r="B32" s="281"/>
      <c r="C32" s="281"/>
      <c r="D32" s="288">
        <f>ROUND(D21,2)</f>
        <v>0</v>
      </c>
      <c r="E32" s="50"/>
    </row>
    <row r="33" spans="1:9" ht="12.6" customHeight="1" x14ac:dyDescent="0.2">
      <c r="A33" s="281"/>
      <c r="B33" s="281"/>
      <c r="C33" s="281"/>
      <c r="D33" s="289"/>
      <c r="E33" s="50"/>
      <c r="F33" s="290" t="s">
        <v>129</v>
      </c>
      <c r="G33" s="291"/>
      <c r="H33" s="292"/>
    </row>
    <row r="34" spans="1:9" ht="15" customHeight="1" x14ac:dyDescent="0.2">
      <c r="A34" s="285" t="s">
        <v>160</v>
      </c>
      <c r="B34" s="269"/>
      <c r="C34" s="269"/>
      <c r="D34" s="305">
        <f xml:space="preserve"> IF(D10=0,0,ROUND(D23/D10,2))</f>
        <v>0</v>
      </c>
      <c r="E34" s="50"/>
      <c r="F34" s="283" t="s">
        <v>124</v>
      </c>
      <c r="G34" s="282"/>
      <c r="H34" s="283" t="s">
        <v>128</v>
      </c>
    </row>
    <row r="35" spans="1:9" ht="13.9" customHeight="1" x14ac:dyDescent="0.2">
      <c r="A35" s="269"/>
      <c r="B35" s="269"/>
      <c r="C35" s="269"/>
      <c r="D35" s="306"/>
      <c r="F35" s="284"/>
      <c r="G35" s="284"/>
      <c r="H35" s="282"/>
    </row>
    <row r="36" spans="1:9" ht="36" customHeight="1" x14ac:dyDescent="0.2">
      <c r="A36" s="307" t="s">
        <v>161</v>
      </c>
      <c r="B36" s="308"/>
      <c r="C36" s="308"/>
      <c r="D36" s="235">
        <f xml:space="preserve"> ROUND(D27,2)</f>
        <v>0</v>
      </c>
      <c r="E36" s="209"/>
      <c r="F36" s="281" t="s">
        <v>123</v>
      </c>
      <c r="G36" s="282"/>
      <c r="H36" s="281" t="s">
        <v>127</v>
      </c>
    </row>
    <row r="37" spans="1:9" ht="7.9" customHeight="1" x14ac:dyDescent="0.2">
      <c r="A37" s="237"/>
      <c r="D37" s="225"/>
      <c r="E37" s="209"/>
      <c r="F37" s="282"/>
      <c r="G37" s="282"/>
      <c r="H37" s="282"/>
      <c r="I37" s="210"/>
    </row>
    <row r="38" spans="1:9" ht="28.15" customHeight="1" thickBot="1" x14ac:dyDescent="0.25">
      <c r="A38" s="236"/>
      <c r="B38" s="222"/>
      <c r="C38" s="267" t="s">
        <v>143</v>
      </c>
      <c r="D38" s="216"/>
      <c r="E38" s="216"/>
      <c r="F38" s="269" t="s">
        <v>152</v>
      </c>
      <c r="G38" s="269"/>
      <c r="H38" s="241" t="s">
        <v>153</v>
      </c>
    </row>
    <row r="39" spans="1:9" ht="28.15" customHeight="1" thickBot="1" x14ac:dyDescent="0.25">
      <c r="A39" s="265" t="s">
        <v>126</v>
      </c>
      <c r="B39" s="279"/>
      <c r="C39" s="267"/>
      <c r="D39" s="216"/>
      <c r="E39" s="216"/>
      <c r="F39" s="254" t="s">
        <v>162</v>
      </c>
      <c r="G39" s="254"/>
      <c r="H39" s="239" t="s">
        <v>153</v>
      </c>
    </row>
    <row r="40" spans="1:9" ht="71.45" customHeight="1" thickBot="1" x14ac:dyDescent="0.25">
      <c r="A40" s="266"/>
      <c r="B40" s="280"/>
      <c r="C40" s="268"/>
      <c r="D40" s="270" t="s">
        <v>163</v>
      </c>
      <c r="E40" s="271"/>
      <c r="F40" s="271"/>
      <c r="G40" s="271"/>
      <c r="H40" s="272"/>
    </row>
    <row r="41" spans="1:9" x14ac:dyDescent="0.2">
      <c r="B41" s="63"/>
      <c r="D41" s="273"/>
      <c r="E41" s="274"/>
      <c r="F41" s="274"/>
      <c r="G41" s="274"/>
      <c r="H41" s="275"/>
    </row>
    <row r="42" spans="1:9" x14ac:dyDescent="0.2">
      <c r="A42" s="78" t="s">
        <v>62</v>
      </c>
      <c r="B42" s="14"/>
      <c r="D42" s="273"/>
      <c r="E42" s="274"/>
      <c r="F42" s="274"/>
      <c r="G42" s="274"/>
      <c r="H42" s="275"/>
    </row>
    <row r="43" spans="1:9" ht="90.75" customHeight="1" thickBot="1" x14ac:dyDescent="0.25">
      <c r="D43" s="276"/>
      <c r="E43" s="277"/>
      <c r="F43" s="277"/>
      <c r="G43" s="277"/>
      <c r="H43" s="278"/>
    </row>
  </sheetData>
  <sheetProtection algorithmName="SHA-512" hashValue="rqIIms1Z3Po0fvp80EjcG2S7Lcjd5GUKwCDigioLTb1nnfV99SkbeLCj26mppQZoj5Fn1b9A7nS/E/mjl5hDeg==" saltValue="NpzUwmEQnkiBw1nydWJkpQ==" spinCount="100000" sheet="1" selectLockedCells="1"/>
  <mergeCells count="45">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9:H19"/>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2025-08-24T22:42:53Z</dcterms:modified>
</cp:coreProperties>
</file>